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Preferred Exterior" sheetId="1" r:id="rId1"/>
    <sheet name="Unlocked" sheetId="2" r:id="rId2"/>
  </sheets>
  <calcPr calcId="145621"/>
</workbook>
</file>

<file path=xl/calcChain.xml><?xml version="1.0" encoding="utf-8"?>
<calcChain xmlns="http://schemas.openxmlformats.org/spreadsheetml/2006/main">
  <c r="H34" i="2" l="1"/>
  <c r="I34" i="2" s="1"/>
  <c r="J34" i="2" s="1"/>
  <c r="B23" i="2" s="1"/>
  <c r="F30" i="2"/>
  <c r="B21" i="2" s="1"/>
  <c r="F25" i="2"/>
  <c r="G21" i="2"/>
  <c r="G22" i="2" s="1"/>
  <c r="G18" i="2"/>
  <c r="G15" i="2"/>
  <c r="G16" i="2" s="1"/>
  <c r="B13" i="2" s="1"/>
  <c r="B15" i="2" s="1"/>
  <c r="E14" i="2"/>
  <c r="F14" i="2" s="1"/>
  <c r="G14" i="2" s="1"/>
  <c r="H14" i="2" s="1"/>
  <c r="I14" i="2" s="1"/>
  <c r="B9" i="2" s="1"/>
  <c r="E13" i="2"/>
  <c r="F13" i="2" s="1"/>
  <c r="E11" i="2"/>
  <c r="G8" i="2" s="1"/>
  <c r="B11" i="2" s="1"/>
  <c r="E10" i="2"/>
  <c r="E9" i="2"/>
  <c r="E8" i="2"/>
  <c r="E5" i="2"/>
  <c r="E4" i="2"/>
  <c r="G4" i="2" s="1"/>
  <c r="H34" i="1"/>
  <c r="I34" i="1" s="1"/>
  <c r="J34" i="1" s="1"/>
  <c r="B23" i="1" s="1"/>
  <c r="F30" i="1"/>
  <c r="B21" i="1" s="1"/>
  <c r="F25" i="1"/>
  <c r="G21" i="1"/>
  <c r="G22" i="1" s="1"/>
  <c r="G18" i="1"/>
  <c r="G15" i="1"/>
  <c r="G16" i="1" s="1"/>
  <c r="B13" i="1" s="1"/>
  <c r="B15" i="1" s="1"/>
  <c r="E14" i="1"/>
  <c r="F14" i="1" s="1"/>
  <c r="G14" i="1" s="1"/>
  <c r="E13" i="1"/>
  <c r="F13" i="1" s="1"/>
  <c r="E11" i="1"/>
  <c r="G8" i="1" s="1"/>
  <c r="B11" i="1" s="1"/>
  <c r="E10" i="1"/>
  <c r="E9" i="1"/>
  <c r="E8" i="1" s="1"/>
  <c r="E5" i="1"/>
  <c r="E4" i="1"/>
  <c r="G4" i="1" s="1"/>
  <c r="H14" i="1" l="1"/>
  <c r="I14" i="1" s="1"/>
  <c r="B9" i="1" s="1"/>
  <c r="F26" i="2"/>
  <c r="F27" i="2" s="1"/>
  <c r="B19" i="2" s="1"/>
  <c r="B17" i="2"/>
  <c r="F26" i="1"/>
  <c r="F27" i="1" s="1"/>
  <c r="B19" i="1" s="1"/>
  <c r="B17" i="1"/>
</calcChain>
</file>

<file path=xl/sharedStrings.xml><?xml version="1.0" encoding="utf-8"?>
<sst xmlns="http://schemas.openxmlformats.org/spreadsheetml/2006/main" count="94" uniqueCount="44">
  <si>
    <t>Thin Brick Calculator</t>
  </si>
  <si>
    <t>ENTER</t>
  </si>
  <si>
    <t>Flats per sq ft Calculation (No Waste)</t>
  </si>
  <si>
    <t>Total Square Feet Required</t>
  </si>
  <si>
    <t>Enter total square feet by multiplying Legnth x Heigt (40' x 8' = 320 sq ft)</t>
  </si>
  <si>
    <t>pcs sq ft</t>
  </si>
  <si>
    <t>sq in</t>
  </si>
  <si>
    <t>Linear Feet of Corners Required</t>
  </si>
  <si>
    <t>Enter by multiplying number of corners x hight (4 corners x 8' = 32 ln ft)</t>
  </si>
  <si>
    <t>Corners per sq ft Calc removed from above</t>
  </si>
  <si>
    <t xml:space="preserve">pieces </t>
  </si>
  <si>
    <t>Flats to Order (Rounded even boxes of 50 ea)</t>
  </si>
  <si>
    <t xml:space="preserve">Quantiy to Order </t>
  </si>
  <si>
    <t>per ln ft</t>
  </si>
  <si>
    <t>Corners to Order (Rounded to even boxes of 25 ea)</t>
  </si>
  <si>
    <t xml:space="preserve">ln in </t>
  </si>
  <si>
    <t>Pactiv DC-14 (4' x 48' Bundles)</t>
  </si>
  <si>
    <t>Pactiv Tape (3" x 165' Rolls)</t>
  </si>
  <si>
    <t>Pactive 4 x 48 bundle</t>
  </si>
  <si>
    <t>sq ft per</t>
  </si>
  <si>
    <t>Pieces needed</t>
  </si>
  <si>
    <t>NG Permabase (4' x 8' Sheets)</t>
  </si>
  <si>
    <t>Pactive Tape 165 linear ft</t>
  </si>
  <si>
    <t>Linear ft of edge per bdl (edge 4+48+4+48)</t>
  </si>
  <si>
    <t>NG Permabase Tape (4" x 150' Rolls)</t>
  </si>
  <si>
    <t>Rolls per bundle is 1 to 1</t>
  </si>
  <si>
    <t xml:space="preserve">Laticrete Thin Brick Mortar (50 lb Bags) 1/2" Notch </t>
  </si>
  <si>
    <t>Permabase 4 x 8 Sheets</t>
  </si>
  <si>
    <t>Sheets needed</t>
  </si>
  <si>
    <t>Laticrete Pointing Mortar (50 lb Bags)</t>
  </si>
  <si>
    <t>Permabase Tape (150' roll)</t>
  </si>
  <si>
    <t xml:space="preserve">Linear Ft of edge per sheet 4+8+4+8  </t>
  </si>
  <si>
    <t>Linear edge in total sheets from G21 * 24</t>
  </si>
  <si>
    <t>Number of rolls needed</t>
  </si>
  <si>
    <t>Laticrete Thin Brick Mortar</t>
  </si>
  <si>
    <t>50 sq ft per bag</t>
  </si>
  <si>
    <t>Bags required</t>
  </si>
  <si>
    <t>ln ft per bag</t>
  </si>
  <si>
    <t>ln ft per sq</t>
  </si>
  <si>
    <t>sq ft/bag</t>
  </si>
  <si>
    <t>Bags req</t>
  </si>
  <si>
    <t>Laticrete Pointing Mortar</t>
  </si>
  <si>
    <t>1 bag</t>
  </si>
  <si>
    <t>Thin Brick Calculator (PREFERRED METHOD)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</si>
</sst>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3" fillId="0" borderId="0" xfId="0" applyFon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0" xfId="0" applyFill="1" applyBorder="1"/>
    <xf numFmtId="164" fontId="0" fillId="0" borderId="8" xfId="0" applyNumberFormat="1" applyBorder="1"/>
    <xf numFmtId="0" fontId="2" fillId="0" borderId="10" xfId="0" applyFont="1" applyBorder="1"/>
    <xf numFmtId="0" fontId="2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" fontId="9" fillId="3" borderId="1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center"/>
    </xf>
  </cellXfs>
  <cellStyles count="20">
    <cellStyle name="Comma 2" xfId="1"/>
    <cellStyle name="Comma 2 2" xfId="2"/>
    <cellStyle name="Currency 2" xfId="3"/>
    <cellStyle name="Currency 2 2" xfId="4"/>
    <cellStyle name="Currency 3" xfId="5"/>
    <cellStyle name="Currency 4" xfId="6"/>
    <cellStyle name="Currency 5" xfId="7"/>
    <cellStyle name="Normal" xfId="0" builtinId="0"/>
    <cellStyle name="Normal 2" xfId="8"/>
    <cellStyle name="Normal 2 2" xfId="9"/>
    <cellStyle name="Normal 2 3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Percent 2" xfId="17"/>
    <cellStyle name="Percent 2 2" xfId="18"/>
    <cellStyle name="Percent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B4" sqref="B4"/>
    </sheetView>
  </sheetViews>
  <sheetFormatPr defaultRowHeight="15" x14ac:dyDescent="0.25"/>
  <cols>
    <col min="1" max="1" width="47" bestFit="1" customWidth="1"/>
    <col min="2" max="2" width="12" bestFit="1" customWidth="1"/>
    <col min="3" max="3" width="65.140625" bestFit="1" customWidth="1"/>
    <col min="4" max="4" width="9.140625" customWidth="1"/>
    <col min="5" max="5" width="39.5703125" hidden="1" customWidth="1"/>
    <col min="6" max="11" width="9.140625" hidden="1" customWidth="1"/>
  </cols>
  <sheetData>
    <row r="1" spans="1:9" x14ac:dyDescent="0.25">
      <c r="A1" s="23" t="s">
        <v>43</v>
      </c>
      <c r="B1" s="23"/>
      <c r="C1" s="23"/>
    </row>
    <row r="2" spans="1:9" ht="15.75" thickBot="1" x14ac:dyDescent="0.3"/>
    <row r="3" spans="1:9" x14ac:dyDescent="0.25">
      <c r="A3" s="24" t="s">
        <v>1</v>
      </c>
      <c r="B3" s="25"/>
      <c r="E3" s="1" t="s">
        <v>2</v>
      </c>
      <c r="F3" s="2"/>
      <c r="G3" s="2"/>
      <c r="H3" s="2"/>
      <c r="I3" s="3"/>
    </row>
    <row r="4" spans="1:9" ht="15.75" thickBot="1" x14ac:dyDescent="0.3">
      <c r="A4" s="4" t="s">
        <v>3</v>
      </c>
      <c r="B4" s="5">
        <v>320</v>
      </c>
      <c r="C4" s="6" t="s">
        <v>4</v>
      </c>
      <c r="E4" s="7">
        <f>144/E5</f>
        <v>6.8571428571428568</v>
      </c>
      <c r="F4" s="8" t="s">
        <v>5</v>
      </c>
      <c r="G4" s="8">
        <f>IF(B4="","",B4*E4)</f>
        <v>2194.2857142857142</v>
      </c>
      <c r="H4" s="8"/>
      <c r="I4" s="9"/>
    </row>
    <row r="5" spans="1:9" ht="15.75" thickBot="1" x14ac:dyDescent="0.3">
      <c r="A5" s="10"/>
      <c r="B5" s="10"/>
      <c r="C5" s="6"/>
      <c r="E5" s="11">
        <f>(2.25+0.375)*(7.625+0.375)</f>
        <v>21</v>
      </c>
      <c r="F5" s="8" t="s">
        <v>6</v>
      </c>
      <c r="G5" s="8"/>
      <c r="H5" s="8"/>
      <c r="I5" s="9"/>
    </row>
    <row r="6" spans="1:9" x14ac:dyDescent="0.25">
      <c r="A6" s="24" t="s">
        <v>1</v>
      </c>
      <c r="B6" s="25"/>
      <c r="C6" s="6"/>
      <c r="E6" s="7"/>
      <c r="F6" s="8"/>
      <c r="G6" s="8"/>
      <c r="H6" s="8"/>
      <c r="I6" s="9"/>
    </row>
    <row r="7" spans="1:9" ht="15.75" thickBot="1" x14ac:dyDescent="0.3">
      <c r="A7" s="4" t="s">
        <v>7</v>
      </c>
      <c r="B7" s="5">
        <v>32</v>
      </c>
      <c r="C7" s="6" t="s">
        <v>8</v>
      </c>
      <c r="E7" s="7" t="s">
        <v>9</v>
      </c>
      <c r="F7" s="8"/>
      <c r="G7" s="8"/>
      <c r="H7" s="8"/>
      <c r="I7" s="9"/>
    </row>
    <row r="8" spans="1:9" ht="15.75" thickBot="1" x14ac:dyDescent="0.3">
      <c r="C8" s="6"/>
      <c r="E8" s="7">
        <f>144/E9</f>
        <v>4.6195488721804514</v>
      </c>
      <c r="F8" s="8" t="s">
        <v>5</v>
      </c>
      <c r="G8" s="8">
        <f>IF(B7="","",(B7*12)/E11)</f>
        <v>146.28571428571428</v>
      </c>
      <c r="H8" s="8" t="s">
        <v>10</v>
      </c>
      <c r="I8" s="9"/>
    </row>
    <row r="9" spans="1:9" ht="15.75" thickBot="1" x14ac:dyDescent="0.3">
      <c r="A9" s="12" t="s">
        <v>11</v>
      </c>
      <c r="B9" s="31">
        <f>IF(B4="","",CEILING(I14,50))</f>
        <v>2000</v>
      </c>
      <c r="C9" s="26" t="s">
        <v>12</v>
      </c>
      <c r="E9" s="11">
        <f>((2.25+0.375)*(3.5+0.375))+((8*(2.25+0.375)))</f>
        <v>31.171875</v>
      </c>
      <c r="F9" s="8" t="s">
        <v>6</v>
      </c>
      <c r="G9" s="8"/>
      <c r="H9" s="8"/>
      <c r="I9" s="9"/>
    </row>
    <row r="10" spans="1:9" ht="15.75" thickBot="1" x14ac:dyDescent="0.3">
      <c r="B10" s="28"/>
      <c r="C10" s="26"/>
      <c r="E10" s="7">
        <f>12/E11</f>
        <v>4.5714285714285712</v>
      </c>
      <c r="F10" s="8" t="s">
        <v>13</v>
      </c>
      <c r="G10" s="8"/>
      <c r="H10" s="8"/>
      <c r="I10" s="9"/>
    </row>
    <row r="11" spans="1:9" ht="15.75" thickBot="1" x14ac:dyDescent="0.3">
      <c r="A11" s="12" t="s">
        <v>14</v>
      </c>
      <c r="B11" s="31">
        <f>IF(B7="","",CEILING(G8,25))</f>
        <v>150</v>
      </c>
      <c r="C11" s="26"/>
      <c r="E11" s="7">
        <f>2.25+0.375</f>
        <v>2.625</v>
      </c>
      <c r="F11" s="8" t="s">
        <v>15</v>
      </c>
      <c r="G11" s="8"/>
      <c r="H11" s="8"/>
      <c r="I11" s="9"/>
    </row>
    <row r="12" spans="1:9" ht="15.75" thickBot="1" x14ac:dyDescent="0.3">
      <c r="B12" s="32"/>
      <c r="C12" s="26"/>
      <c r="E12" s="7"/>
      <c r="F12" s="8"/>
      <c r="G12" s="8"/>
      <c r="H12" s="8"/>
      <c r="I12" s="9"/>
    </row>
    <row r="13" spans="1:9" ht="15.75" thickBot="1" x14ac:dyDescent="0.3">
      <c r="A13" s="12" t="s">
        <v>16</v>
      </c>
      <c r="B13" s="33">
        <f>CEILING(G16,1)</f>
        <v>2</v>
      </c>
      <c r="C13" s="26"/>
      <c r="E13" s="7">
        <f>B4*144</f>
        <v>46080</v>
      </c>
      <c r="F13" s="8">
        <f>E13/E5</f>
        <v>2194.2857142857142</v>
      </c>
      <c r="G13" s="8"/>
      <c r="H13" s="8"/>
      <c r="I13" s="9"/>
    </row>
    <row r="14" spans="1:9" ht="15.75" thickBot="1" x14ac:dyDescent="0.3">
      <c r="A14" s="13"/>
      <c r="B14" s="34"/>
      <c r="C14" s="26"/>
      <c r="E14" s="7">
        <f>B7*12</f>
        <v>384</v>
      </c>
      <c r="F14" s="8">
        <f>E14/E11</f>
        <v>146.28571428571428</v>
      </c>
      <c r="G14" s="8">
        <f>F14*E9</f>
        <v>4560</v>
      </c>
      <c r="H14" s="14">
        <f>E13-G14</f>
        <v>41520</v>
      </c>
      <c r="I14" s="15">
        <f>H14/E5</f>
        <v>1977.1428571428571</v>
      </c>
    </row>
    <row r="15" spans="1:9" ht="15.75" thickBot="1" x14ac:dyDescent="0.3">
      <c r="A15" s="12" t="s">
        <v>17</v>
      </c>
      <c r="B15" s="33">
        <f>B13</f>
        <v>2</v>
      </c>
      <c r="C15" s="26"/>
      <c r="E15" s="1" t="s">
        <v>18</v>
      </c>
      <c r="F15" s="2" t="s">
        <v>19</v>
      </c>
      <c r="G15" s="3">
        <f>4*48</f>
        <v>192</v>
      </c>
    </row>
    <row r="16" spans="1:9" ht="15.75" thickBot="1" x14ac:dyDescent="0.3">
      <c r="A16" s="13"/>
      <c r="B16" s="34"/>
      <c r="C16" s="26"/>
      <c r="E16" s="16" t="s">
        <v>20</v>
      </c>
      <c r="F16" s="14"/>
      <c r="G16" s="15">
        <f>B4/G15</f>
        <v>1.6666666666666667</v>
      </c>
    </row>
    <row r="17" spans="1:7" ht="15.75" thickBot="1" x14ac:dyDescent="0.3">
      <c r="A17" s="12" t="s">
        <v>21</v>
      </c>
      <c r="B17" s="33">
        <f>CEILING(G22,1)</f>
        <v>10</v>
      </c>
      <c r="C17" s="26"/>
      <c r="E17" s="1" t="s">
        <v>22</v>
      </c>
      <c r="F17" s="2"/>
      <c r="G17" s="3"/>
    </row>
    <row r="18" spans="1:7" ht="15.75" thickBot="1" x14ac:dyDescent="0.3">
      <c r="A18" s="13"/>
      <c r="B18" s="34"/>
      <c r="C18" s="26"/>
      <c r="E18" s="17" t="s">
        <v>23</v>
      </c>
      <c r="F18" s="18"/>
      <c r="G18" s="19">
        <f>8+48+48</f>
        <v>104</v>
      </c>
    </row>
    <row r="19" spans="1:7" ht="15.75" thickBot="1" x14ac:dyDescent="0.3">
      <c r="A19" s="12" t="s">
        <v>24</v>
      </c>
      <c r="B19" s="33">
        <f>CEILING(F27,1)</f>
        <v>2</v>
      </c>
      <c r="C19" s="26"/>
      <c r="E19" s="20" t="s">
        <v>25</v>
      </c>
      <c r="F19" s="14"/>
      <c r="G19" s="15"/>
    </row>
    <row r="20" spans="1:7" ht="15.75" thickBot="1" x14ac:dyDescent="0.3">
      <c r="A20" s="13"/>
      <c r="B20" s="34"/>
      <c r="C20" s="26"/>
    </row>
    <row r="21" spans="1:7" ht="15.75" thickBot="1" x14ac:dyDescent="0.3">
      <c r="A21" s="12" t="s">
        <v>26</v>
      </c>
      <c r="B21" s="33">
        <f>CEILING(F30,1)</f>
        <v>7</v>
      </c>
      <c r="C21" s="26"/>
      <c r="E21" s="1" t="s">
        <v>27</v>
      </c>
      <c r="F21" s="2" t="s">
        <v>19</v>
      </c>
      <c r="G21" s="3">
        <f>4*8</f>
        <v>32</v>
      </c>
    </row>
    <row r="22" spans="1:7" ht="15.75" thickBot="1" x14ac:dyDescent="0.3">
      <c r="A22" s="13"/>
      <c r="B22" s="34"/>
      <c r="C22" s="26"/>
      <c r="E22" s="16" t="s">
        <v>28</v>
      </c>
      <c r="F22" s="14"/>
      <c r="G22" s="15">
        <f>B4/G21</f>
        <v>10</v>
      </c>
    </row>
    <row r="23" spans="1:7" ht="15.75" thickBot="1" x14ac:dyDescent="0.3">
      <c r="A23" s="12" t="s">
        <v>29</v>
      </c>
      <c r="B23" s="33">
        <f>CEILING(J34,1)</f>
        <v>13</v>
      </c>
      <c r="C23" s="26"/>
    </row>
    <row r="24" spans="1:7" x14ac:dyDescent="0.25">
      <c r="E24" s="1" t="s">
        <v>30</v>
      </c>
      <c r="F24" s="3"/>
    </row>
    <row r="25" spans="1:7" x14ac:dyDescent="0.25">
      <c r="E25" s="21" t="s">
        <v>31</v>
      </c>
      <c r="F25" s="9">
        <f>8+16</f>
        <v>24</v>
      </c>
    </row>
    <row r="26" spans="1:7" x14ac:dyDescent="0.25">
      <c r="E26" s="7" t="s">
        <v>32</v>
      </c>
      <c r="F26" s="9">
        <f>G22*F25</f>
        <v>240</v>
      </c>
    </row>
    <row r="27" spans="1:7" ht="15.75" thickBot="1" x14ac:dyDescent="0.3">
      <c r="E27" s="16" t="s">
        <v>33</v>
      </c>
      <c r="F27" s="15">
        <f>F26/150</f>
        <v>1.6</v>
      </c>
    </row>
    <row r="29" spans="1:7" x14ac:dyDescent="0.25">
      <c r="E29" t="s">
        <v>34</v>
      </c>
      <c r="F29" t="s">
        <v>35</v>
      </c>
    </row>
    <row r="30" spans="1:7" x14ac:dyDescent="0.25">
      <c r="E30" s="22" t="s">
        <v>36</v>
      </c>
      <c r="F30">
        <f>B4/50</f>
        <v>6.4</v>
      </c>
    </row>
    <row r="33" spans="5:10" x14ac:dyDescent="0.25">
      <c r="G33" t="s">
        <v>37</v>
      </c>
      <c r="H33" t="s">
        <v>38</v>
      </c>
      <c r="I33" t="s">
        <v>39</v>
      </c>
      <c r="J33" t="s">
        <v>40</v>
      </c>
    </row>
    <row r="34" spans="5:10" x14ac:dyDescent="0.25">
      <c r="E34" t="s">
        <v>41</v>
      </c>
      <c r="F34" t="s">
        <v>42</v>
      </c>
      <c r="G34">
        <v>725</v>
      </c>
      <c r="H34">
        <f>((6.86*8)*0.375)+((6.86*2.625)*0.375)</f>
        <v>27.332812500000003</v>
      </c>
      <c r="I34">
        <f>G34/H34</f>
        <v>26.524895672554734</v>
      </c>
      <c r="J34">
        <f>B4/I34</f>
        <v>12.064137931034484</v>
      </c>
    </row>
  </sheetData>
  <sheetProtection password="C59C" sheet="1" objects="1" scenarios="1" selectLockedCells="1"/>
  <mergeCells count="4">
    <mergeCell ref="A1:C1"/>
    <mergeCell ref="A3:B3"/>
    <mergeCell ref="A6:B6"/>
    <mergeCell ref="C9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13" sqref="B13"/>
    </sheetView>
  </sheetViews>
  <sheetFormatPr defaultRowHeight="15" x14ac:dyDescent="0.25"/>
  <cols>
    <col min="1" max="1" width="47" bestFit="1" customWidth="1"/>
    <col min="2" max="2" width="12" bestFit="1" customWidth="1"/>
    <col min="3" max="3" width="65.140625" bestFit="1" customWidth="1"/>
    <col min="4" max="4" width="9.140625" customWidth="1"/>
    <col min="5" max="5" width="39.5703125" customWidth="1"/>
    <col min="6" max="11" width="9.140625" customWidth="1"/>
  </cols>
  <sheetData>
    <row r="1" spans="1:9" x14ac:dyDescent="0.25">
      <c r="A1" s="23" t="s">
        <v>0</v>
      </c>
      <c r="B1" s="23"/>
      <c r="C1" s="23"/>
    </row>
    <row r="2" spans="1:9" ht="15.75" thickBot="1" x14ac:dyDescent="0.3"/>
    <row r="3" spans="1:9" x14ac:dyDescent="0.25">
      <c r="A3" s="24" t="s">
        <v>1</v>
      </c>
      <c r="B3" s="25"/>
      <c r="E3" s="1" t="s">
        <v>2</v>
      </c>
      <c r="F3" s="2"/>
      <c r="G3" s="2"/>
      <c r="H3" s="2"/>
      <c r="I3" s="3"/>
    </row>
    <row r="4" spans="1:9" ht="15.75" thickBot="1" x14ac:dyDescent="0.3">
      <c r="A4" s="4" t="s">
        <v>3</v>
      </c>
      <c r="B4" s="5">
        <v>320</v>
      </c>
      <c r="C4" s="6" t="s">
        <v>4</v>
      </c>
      <c r="E4" s="7">
        <f>144/E5</f>
        <v>6.8571428571428568</v>
      </c>
      <c r="F4" s="8" t="s">
        <v>5</v>
      </c>
      <c r="G4" s="8">
        <f>IF(B4="","",B4*E4)</f>
        <v>2194.2857142857142</v>
      </c>
      <c r="H4" s="8"/>
      <c r="I4" s="9"/>
    </row>
    <row r="5" spans="1:9" ht="15.75" thickBot="1" x14ac:dyDescent="0.3">
      <c r="A5" s="10"/>
      <c r="B5" s="10"/>
      <c r="C5" s="6"/>
      <c r="E5" s="11">
        <f>(2.25+0.375)*(7.625+0.375)</f>
        <v>21</v>
      </c>
      <c r="F5" s="8" t="s">
        <v>6</v>
      </c>
      <c r="G5" s="8"/>
      <c r="H5" s="8"/>
      <c r="I5" s="9"/>
    </row>
    <row r="6" spans="1:9" x14ac:dyDescent="0.25">
      <c r="A6" s="24" t="s">
        <v>1</v>
      </c>
      <c r="B6" s="25"/>
      <c r="C6" s="6"/>
      <c r="E6" s="7"/>
      <c r="F6" s="8"/>
      <c r="G6" s="8"/>
      <c r="H6" s="8"/>
      <c r="I6" s="9"/>
    </row>
    <row r="7" spans="1:9" ht="15.75" thickBot="1" x14ac:dyDescent="0.3">
      <c r="A7" s="4" t="s">
        <v>7</v>
      </c>
      <c r="B7" s="5">
        <v>32</v>
      </c>
      <c r="C7" s="6" t="s">
        <v>8</v>
      </c>
      <c r="E7" s="7" t="s">
        <v>9</v>
      </c>
      <c r="F7" s="8"/>
      <c r="G7" s="8"/>
      <c r="H7" s="8"/>
      <c r="I7" s="9"/>
    </row>
    <row r="8" spans="1:9" ht="15.75" thickBot="1" x14ac:dyDescent="0.3">
      <c r="C8" s="6"/>
      <c r="E8" s="7">
        <f>144/E9</f>
        <v>4.6195488721804514</v>
      </c>
      <c r="F8" s="8" t="s">
        <v>5</v>
      </c>
      <c r="G8" s="8">
        <f>IF(B7="","",(B7*12)/E11)</f>
        <v>146.28571428571428</v>
      </c>
      <c r="H8" s="8" t="s">
        <v>10</v>
      </c>
      <c r="I8" s="9"/>
    </row>
    <row r="9" spans="1:9" ht="15.75" thickBot="1" x14ac:dyDescent="0.3">
      <c r="A9" s="12" t="s">
        <v>11</v>
      </c>
      <c r="B9" s="27">
        <f>IF(B4="","",CEILING(I14,50))</f>
        <v>2000</v>
      </c>
      <c r="C9" s="26" t="s">
        <v>12</v>
      </c>
      <c r="E9" s="11">
        <f>((2.25+0.375)*(3.5+0.375))+((8*(2.25+0.375)))</f>
        <v>31.171875</v>
      </c>
      <c r="F9" s="8" t="s">
        <v>6</v>
      </c>
      <c r="G9" s="8"/>
      <c r="H9" s="8"/>
      <c r="I9" s="9"/>
    </row>
    <row r="10" spans="1:9" ht="15.75" thickBot="1" x14ac:dyDescent="0.3">
      <c r="B10" s="28"/>
      <c r="C10" s="26"/>
      <c r="E10" s="7">
        <f>12/E11</f>
        <v>4.5714285714285712</v>
      </c>
      <c r="F10" s="8" t="s">
        <v>13</v>
      </c>
      <c r="G10" s="8"/>
      <c r="H10" s="8"/>
      <c r="I10" s="9"/>
    </row>
    <row r="11" spans="1:9" ht="15.75" thickBot="1" x14ac:dyDescent="0.3">
      <c r="A11" s="12" t="s">
        <v>14</v>
      </c>
      <c r="B11" s="27">
        <f>IF(B7="","",CEILING(G8,25))</f>
        <v>150</v>
      </c>
      <c r="C11" s="26"/>
      <c r="E11" s="7">
        <f>2.25+0.375</f>
        <v>2.625</v>
      </c>
      <c r="F11" s="8" t="s">
        <v>15</v>
      </c>
      <c r="G11" s="8"/>
      <c r="H11" s="8"/>
      <c r="I11" s="9"/>
    </row>
    <row r="12" spans="1:9" ht="15.75" thickBot="1" x14ac:dyDescent="0.3">
      <c r="B12" s="28"/>
      <c r="C12" s="26"/>
      <c r="E12" s="7"/>
      <c r="F12" s="8"/>
      <c r="G12" s="8"/>
      <c r="H12" s="8"/>
      <c r="I12" s="9"/>
    </row>
    <row r="13" spans="1:9" ht="15.75" thickBot="1" x14ac:dyDescent="0.3">
      <c r="A13" s="12" t="s">
        <v>16</v>
      </c>
      <c r="B13" s="29">
        <f>CEILING(G16,1)</f>
        <v>2</v>
      </c>
      <c r="C13" s="26"/>
      <c r="E13" s="7">
        <f>B4*144</f>
        <v>46080</v>
      </c>
      <c r="F13" s="8">
        <f>E13/E5</f>
        <v>2194.2857142857142</v>
      </c>
      <c r="G13" s="8"/>
      <c r="H13" s="8"/>
      <c r="I13" s="9"/>
    </row>
    <row r="14" spans="1:9" ht="15.75" thickBot="1" x14ac:dyDescent="0.3">
      <c r="A14" s="13"/>
      <c r="B14" s="30"/>
      <c r="C14" s="26"/>
      <c r="E14" s="7">
        <f>B7*12</f>
        <v>384</v>
      </c>
      <c r="F14" s="8">
        <f>E14/E11</f>
        <v>146.28571428571428</v>
      </c>
      <c r="G14" s="8">
        <f>F14*E9</f>
        <v>4560</v>
      </c>
      <c r="H14" s="14">
        <f>E13-G14</f>
        <v>41520</v>
      </c>
      <c r="I14" s="15">
        <f>H14/E5</f>
        <v>1977.1428571428571</v>
      </c>
    </row>
    <row r="15" spans="1:9" ht="15.75" thickBot="1" x14ac:dyDescent="0.3">
      <c r="A15" s="12" t="s">
        <v>17</v>
      </c>
      <c r="B15" s="29">
        <f>B13</f>
        <v>2</v>
      </c>
      <c r="C15" s="26"/>
      <c r="E15" s="1" t="s">
        <v>18</v>
      </c>
      <c r="F15" s="2" t="s">
        <v>19</v>
      </c>
      <c r="G15" s="3">
        <f>4*48</f>
        <v>192</v>
      </c>
    </row>
    <row r="16" spans="1:9" ht="15.75" thickBot="1" x14ac:dyDescent="0.3">
      <c r="A16" s="13"/>
      <c r="B16" s="30"/>
      <c r="C16" s="26"/>
      <c r="E16" s="16" t="s">
        <v>20</v>
      </c>
      <c r="F16" s="14"/>
      <c r="G16" s="15">
        <f>B4/G15</f>
        <v>1.6666666666666667</v>
      </c>
    </row>
    <row r="17" spans="1:7" ht="15.75" thickBot="1" x14ac:dyDescent="0.3">
      <c r="A17" s="12" t="s">
        <v>21</v>
      </c>
      <c r="B17" s="29">
        <f>CEILING(G22,1)</f>
        <v>10</v>
      </c>
      <c r="C17" s="26"/>
      <c r="E17" s="1" t="s">
        <v>22</v>
      </c>
      <c r="F17" s="2"/>
      <c r="G17" s="3"/>
    </row>
    <row r="18" spans="1:7" ht="15.75" thickBot="1" x14ac:dyDescent="0.3">
      <c r="A18" s="13"/>
      <c r="B18" s="30"/>
      <c r="C18" s="26"/>
      <c r="E18" s="17" t="s">
        <v>23</v>
      </c>
      <c r="F18" s="18"/>
      <c r="G18" s="19">
        <f>8+48+48</f>
        <v>104</v>
      </c>
    </row>
    <row r="19" spans="1:7" ht="15.75" thickBot="1" x14ac:dyDescent="0.3">
      <c r="A19" s="12" t="s">
        <v>24</v>
      </c>
      <c r="B19" s="29">
        <f>CEILING(F27,1)</f>
        <v>2</v>
      </c>
      <c r="C19" s="26"/>
      <c r="E19" s="20" t="s">
        <v>25</v>
      </c>
      <c r="F19" s="14"/>
      <c r="G19" s="15"/>
    </row>
    <row r="20" spans="1:7" ht="15.75" thickBot="1" x14ac:dyDescent="0.3">
      <c r="A20" s="13"/>
      <c r="B20" s="30"/>
      <c r="C20" s="26"/>
    </row>
    <row r="21" spans="1:7" ht="15.75" thickBot="1" x14ac:dyDescent="0.3">
      <c r="A21" s="12" t="s">
        <v>26</v>
      </c>
      <c r="B21" s="29">
        <f>CEILING(F30,1)</f>
        <v>7</v>
      </c>
      <c r="C21" s="26"/>
      <c r="E21" s="1" t="s">
        <v>27</v>
      </c>
      <c r="F21" s="2" t="s">
        <v>19</v>
      </c>
      <c r="G21" s="3">
        <f>4*8</f>
        <v>32</v>
      </c>
    </row>
    <row r="22" spans="1:7" ht="15.75" thickBot="1" x14ac:dyDescent="0.3">
      <c r="A22" s="13"/>
      <c r="B22" s="30"/>
      <c r="C22" s="26"/>
      <c r="E22" s="16" t="s">
        <v>28</v>
      </c>
      <c r="F22" s="14"/>
      <c r="G22" s="15">
        <f>B4/G21</f>
        <v>10</v>
      </c>
    </row>
    <row r="23" spans="1:7" ht="15.75" thickBot="1" x14ac:dyDescent="0.3">
      <c r="A23" s="12" t="s">
        <v>29</v>
      </c>
      <c r="B23" s="29">
        <f>CEILING(J34,1)</f>
        <v>13</v>
      </c>
      <c r="C23" s="26"/>
    </row>
    <row r="24" spans="1:7" x14ac:dyDescent="0.25">
      <c r="E24" s="1" t="s">
        <v>30</v>
      </c>
      <c r="F24" s="3"/>
    </row>
    <row r="25" spans="1:7" x14ac:dyDescent="0.25">
      <c r="E25" s="21" t="s">
        <v>31</v>
      </c>
      <c r="F25" s="9">
        <f>8+16</f>
        <v>24</v>
      </c>
    </row>
    <row r="26" spans="1:7" x14ac:dyDescent="0.25">
      <c r="E26" s="7" t="s">
        <v>32</v>
      </c>
      <c r="F26" s="9">
        <f>G22*F25</f>
        <v>240</v>
      </c>
    </row>
    <row r="27" spans="1:7" ht="15.75" thickBot="1" x14ac:dyDescent="0.3">
      <c r="E27" s="16" t="s">
        <v>33</v>
      </c>
      <c r="F27" s="15">
        <f>F26/150</f>
        <v>1.6</v>
      </c>
    </row>
    <row r="28" spans="1:7" ht="15.75" thickBot="1" x14ac:dyDescent="0.3"/>
    <row r="29" spans="1:7" x14ac:dyDescent="0.25">
      <c r="E29" s="1" t="s">
        <v>34</v>
      </c>
      <c r="F29" s="2" t="s">
        <v>35</v>
      </c>
      <c r="G29" s="3"/>
    </row>
    <row r="30" spans="1:7" ht="15.75" thickBot="1" x14ac:dyDescent="0.3">
      <c r="E30" s="16" t="s">
        <v>36</v>
      </c>
      <c r="F30" s="14">
        <f>B4/50</f>
        <v>6.4</v>
      </c>
      <c r="G30" s="15"/>
    </row>
    <row r="32" spans="1:7" ht="15.75" thickBot="1" x14ac:dyDescent="0.3"/>
    <row r="33" spans="5:10" x14ac:dyDescent="0.25">
      <c r="E33" s="1"/>
      <c r="F33" s="2"/>
      <c r="G33" s="2" t="s">
        <v>37</v>
      </c>
      <c r="H33" s="2" t="s">
        <v>38</v>
      </c>
      <c r="I33" s="2" t="s">
        <v>39</v>
      </c>
      <c r="J33" s="3" t="s">
        <v>40</v>
      </c>
    </row>
    <row r="34" spans="5:10" ht="15.75" thickBot="1" x14ac:dyDescent="0.3">
      <c r="E34" s="20" t="s">
        <v>41</v>
      </c>
      <c r="F34" s="14" t="s">
        <v>42</v>
      </c>
      <c r="G34" s="14">
        <v>725</v>
      </c>
      <c r="H34" s="14">
        <f>((6.86*8)*0.375)+((6.86*2.625)*0.375)</f>
        <v>27.332812500000003</v>
      </c>
      <c r="I34" s="14">
        <f>G34/H34</f>
        <v>26.524895672554734</v>
      </c>
      <c r="J34" s="15">
        <f>B4/I34</f>
        <v>12.064137931034484</v>
      </c>
    </row>
  </sheetData>
  <sheetProtection selectLockedCells="1"/>
  <mergeCells count="4">
    <mergeCell ref="A1:C1"/>
    <mergeCell ref="A3:B3"/>
    <mergeCell ref="A6:B6"/>
    <mergeCell ref="C9:C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Preferred Exterior</vt:lpstr>
      <vt:lpstr>Unlocked</vt:lpstr>
    </vt:vector>
  </TitlesOfParts>
  <Company>Wienerberger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 Scott</dc:creator>
  <cp:lastModifiedBy>Clark Scott</cp:lastModifiedBy>
  <dcterms:created xsi:type="dcterms:W3CDTF">2012-11-13T22:34:10Z</dcterms:created>
  <dcterms:modified xsi:type="dcterms:W3CDTF">2012-11-26T18:24:31Z</dcterms:modified>
</cp:coreProperties>
</file>